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rosiemashale/Dropbox/My Thope/Molo Mhlaba Schools/Molo Mhlaba Schools/Fundraising/The Happy African Foundation/"/>
    </mc:Choice>
  </mc:AlternateContent>
  <bookViews>
    <workbookView xWindow="3080" yWindow="460" windowWidth="19340" windowHeight="16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C28" i="1"/>
  <c r="C13" i="1"/>
  <c r="D14" i="1"/>
  <c r="D15" i="1"/>
  <c r="D16" i="1"/>
  <c r="D17" i="1"/>
  <c r="D18" i="1"/>
  <c r="D19" i="1"/>
  <c r="D28" i="1"/>
  <c r="D30" i="1"/>
  <c r="D13" i="1"/>
  <c r="C38" i="1"/>
  <c r="C39" i="1"/>
  <c r="C40" i="1"/>
  <c r="C33" i="1"/>
  <c r="D38" i="1"/>
  <c r="D39" i="1"/>
  <c r="D40" i="1"/>
  <c r="D33" i="1"/>
  <c r="C42" i="1"/>
  <c r="D42" i="1"/>
  <c r="C55" i="1"/>
  <c r="C50" i="1"/>
  <c r="D55" i="1"/>
  <c r="D56" i="1"/>
  <c r="D50" i="1"/>
  <c r="C61" i="1"/>
  <c r="C58" i="1"/>
  <c r="D59" i="1"/>
  <c r="D61" i="1"/>
  <c r="D58" i="1"/>
  <c r="C70" i="1"/>
  <c r="D70" i="1"/>
  <c r="B6" i="1"/>
  <c r="B13" i="1"/>
  <c r="B33" i="1"/>
  <c r="B42" i="1"/>
  <c r="B50" i="1"/>
  <c r="B58" i="1"/>
  <c r="B70" i="1"/>
  <c r="E6" i="1"/>
  <c r="E14" i="1"/>
  <c r="E15" i="1"/>
  <c r="E16" i="1"/>
  <c r="E17" i="1"/>
  <c r="E18" i="1"/>
  <c r="E19" i="1"/>
  <c r="E28" i="1"/>
  <c r="E29" i="1"/>
  <c r="E30" i="1"/>
  <c r="E13" i="1"/>
  <c r="E33" i="1"/>
  <c r="E42" i="1"/>
  <c r="E55" i="1"/>
  <c r="E56" i="1"/>
  <c r="E50" i="1"/>
  <c r="E59" i="1"/>
  <c r="E61" i="1"/>
  <c r="E58" i="1"/>
  <c r="E70" i="1"/>
  <c r="F7" i="1"/>
  <c r="F8" i="1"/>
  <c r="F9" i="1"/>
  <c r="F10" i="1"/>
  <c r="F11" i="1"/>
  <c r="F6" i="1"/>
  <c r="F14" i="1"/>
  <c r="F15" i="1"/>
  <c r="F16" i="1"/>
  <c r="F17" i="1"/>
  <c r="F18" i="1"/>
  <c r="F19" i="1"/>
  <c r="F20" i="1"/>
  <c r="F21" i="1"/>
  <c r="F22" i="1"/>
  <c r="F23" i="1"/>
  <c r="F13" i="1"/>
  <c r="F34" i="1"/>
  <c r="F35" i="1"/>
  <c r="F36" i="1"/>
  <c r="F37" i="1"/>
  <c r="F38" i="1"/>
  <c r="F39" i="1"/>
  <c r="F40" i="1"/>
  <c r="F33" i="1"/>
  <c r="F42" i="1"/>
  <c r="F50" i="1"/>
  <c r="F59" i="1"/>
  <c r="F61" i="1"/>
  <c r="F58" i="1"/>
  <c r="F70" i="1"/>
  <c r="G7" i="1"/>
  <c r="G8" i="1"/>
  <c r="G9" i="1"/>
  <c r="G10" i="1"/>
  <c r="G11" i="1"/>
  <c r="G6" i="1"/>
  <c r="G14" i="1"/>
  <c r="G15" i="1"/>
  <c r="G16" i="1"/>
  <c r="G17" i="1"/>
  <c r="G18" i="1"/>
  <c r="G19" i="1"/>
  <c r="G20" i="1"/>
  <c r="G21" i="1"/>
  <c r="G22" i="1"/>
  <c r="G23" i="1"/>
  <c r="G24" i="1"/>
  <c r="G13" i="1"/>
  <c r="G34" i="1"/>
  <c r="G35" i="1"/>
  <c r="G36" i="1"/>
  <c r="G37" i="1"/>
  <c r="G38" i="1"/>
  <c r="G39" i="1"/>
  <c r="G40" i="1"/>
  <c r="G33" i="1"/>
  <c r="G42" i="1"/>
  <c r="G50" i="1"/>
  <c r="G59" i="1"/>
  <c r="G61" i="1"/>
  <c r="G58" i="1"/>
  <c r="G70" i="1"/>
  <c r="H70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0" i="1"/>
  <c r="H29" i="1"/>
  <c r="H28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<sst xmlns="http://schemas.openxmlformats.org/spreadsheetml/2006/main" count="59" uniqueCount="59">
  <si>
    <t>Molo Mhlaba School- Khayelitsha Branch</t>
  </si>
  <si>
    <t>School Administrator</t>
  </si>
  <si>
    <t>Teacher: ECD 1</t>
  </si>
  <si>
    <t>Teacher: ECD 2</t>
  </si>
  <si>
    <t>Teacher: ECD assistant 1</t>
  </si>
  <si>
    <t>Teacher: ECD assistant 2</t>
  </si>
  <si>
    <t>Teacher:Grade R</t>
  </si>
  <si>
    <t>Teacher: Grade 1</t>
  </si>
  <si>
    <t>Molo Mhlaba School Personnel</t>
  </si>
  <si>
    <t>Central Office Costs</t>
  </si>
  <si>
    <t xml:space="preserve">Community Engagement Officer </t>
  </si>
  <si>
    <t xml:space="preserve">Monitoring, Evaluation and Learning (MEL) Manager </t>
  </si>
  <si>
    <t>Bookkeeper/Bursar</t>
  </si>
  <si>
    <t>Project Manager</t>
  </si>
  <si>
    <t>Finance Manager</t>
  </si>
  <si>
    <t>Teaching Staff Costs</t>
  </si>
  <si>
    <t xml:space="preserve">Head of School: Principal </t>
  </si>
  <si>
    <t>Teacher: Grade 2</t>
  </si>
  <si>
    <t>Teacher: Grade 3</t>
  </si>
  <si>
    <t>Teacher: Grade 4</t>
  </si>
  <si>
    <t>Teacher: Grade 5</t>
  </si>
  <si>
    <t>Teacher: Grade 6</t>
  </si>
  <si>
    <t>Teacher: Grade 7</t>
  </si>
  <si>
    <t xml:space="preserve">Teaching Assistants </t>
  </si>
  <si>
    <t xml:space="preserve">Teacher: Learner support teacher </t>
  </si>
  <si>
    <t xml:space="preserve">Phase HODs </t>
  </si>
  <si>
    <t>Education Costs: teacher training and developing staff; measuring student progress; curriculum, pedagogy; education other</t>
  </si>
  <si>
    <t>Teacher training and development</t>
  </si>
  <si>
    <t>Curriculum revision</t>
  </si>
  <si>
    <t>Monitoring, evaluation and learning</t>
  </si>
  <si>
    <t>Learner support program (catch up)</t>
  </si>
  <si>
    <t>Social worker</t>
  </si>
  <si>
    <t xml:space="preserve">Occupational Therapist </t>
  </si>
  <si>
    <t xml:space="preserve">Speech Therapist </t>
  </si>
  <si>
    <r>
      <rPr>
        <b/>
        <sz val="12"/>
        <rFont val="Calibri"/>
        <family val="2"/>
      </rPr>
      <t>Individual School Management:</t>
    </r>
    <r>
      <rPr>
        <sz val="12"/>
        <color theme="1"/>
        <rFont val="Calibri"/>
        <family val="2"/>
        <scheme val="minor"/>
      </rPr>
      <t xml:space="preserve"> school leadership; finance; human resource management; governance</t>
    </r>
  </si>
  <si>
    <t>COIDA (HR management)</t>
  </si>
  <si>
    <t xml:space="preserve">Financial systems audit and capacity building </t>
  </si>
  <si>
    <t>HOD coaching and mentoring</t>
  </si>
  <si>
    <t xml:space="preserve">SGB capacity building workshops </t>
  </si>
  <si>
    <t xml:space="preserve">Annual licenses </t>
  </si>
  <si>
    <t>ISASA fees</t>
  </si>
  <si>
    <t>Other: Community engagement, etc.</t>
  </si>
  <si>
    <t xml:space="preserve">Stakeholder engagement and community liaisoning </t>
  </si>
  <si>
    <t xml:space="preserve">Parent workshops and development </t>
  </si>
  <si>
    <t xml:space="preserve">Community marketing and PR </t>
  </si>
  <si>
    <t>Sports Equipment</t>
  </si>
  <si>
    <t>Home economics course</t>
  </si>
  <si>
    <t>Learner resources (cost)</t>
  </si>
  <si>
    <t xml:space="preserve">OFFICE OVERHEADS </t>
  </si>
  <si>
    <t>Rent</t>
  </si>
  <si>
    <t>Utilities</t>
  </si>
  <si>
    <t>Internet and comms</t>
  </si>
  <si>
    <t>Stationery</t>
  </si>
  <si>
    <t>Transport (vehicle fuel)</t>
  </si>
  <si>
    <t>Equipment (laptops etc)</t>
  </si>
  <si>
    <t>Audit</t>
  </si>
  <si>
    <t>Bank Expenses</t>
  </si>
  <si>
    <t>Staff welfare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</si>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</sst>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3" borderId="3" xfId="0" applyNumberFormat="1" applyFont="1" applyFill="1" applyBorder="1"/>
    <xf numFmtId="0" fontId="3" fillId="0" borderId="0" xfId="0" applyFont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/>
    <xf numFmtId="3" fontId="4" fillId="3" borderId="0" xfId="0" applyNumberFormat="1" applyFont="1" applyFill="1" applyBorder="1"/>
    <xf numFmtId="0" fontId="3" fillId="0" borderId="0" xfId="0" applyFont="1" applyAlignment="1"/>
    <xf numFmtId="0" fontId="3" fillId="0" borderId="0" xfId="0" applyFont="1" applyBorder="1" applyAlignment="1"/>
    <xf numFmtId="3" fontId="5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horizontal="right"/>
    </xf>
    <xf numFmtId="164" fontId="6" fillId="0" borderId="4" xfId="0" applyNumberFormat="1" applyFont="1" applyBorder="1"/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0" fontId="1" fillId="4" borderId="0" xfId="0" applyFont="1" applyFill="1" applyBorder="1" applyAlignment="1">
      <alignment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wrapText="1"/>
    </xf>
    <xf numFmtId="164" fontId="6" fillId="0" borderId="4" xfId="0" applyNumberFormat="1" applyFont="1" applyBorder="1" applyAlignment="1"/>
    <xf numFmtId="0" fontId="1" fillId="4" borderId="0" xfId="0" applyFont="1" applyFill="1" applyBorder="1"/>
    <xf numFmtId="164" fontId="6" fillId="0" borderId="5" xfId="0" applyNumberFormat="1" applyFont="1" applyBorder="1"/>
    <xf numFmtId="0" fontId="8" fillId="4" borderId="0" xfId="0" applyFont="1" applyFill="1"/>
    <xf numFmtId="0" fontId="0" fillId="0" borderId="6" xfId="0" applyFont="1" applyBorder="1"/>
    <xf numFmtId="0" fontId="10" fillId="0" borderId="1" xfId="0" applyFont="1" applyBorder="1"/>
    <xf numFmtId="3" fontId="11" fillId="2" borderId="7" xfId="0" applyNumberFormat="1" applyFont="1" applyFill="1" applyBorder="1"/>
    <xf numFmtId="3" fontId="2" fillId="3" borderId="7" xfId="0" applyNumberFormat="1" applyFont="1" applyFill="1" applyBorder="1"/>
    <xf numFmtId="0" fontId="12" fillId="0" borderId="0" xfId="0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25" sqref="A25:XFD25"/>
    </sheetView>
  </sheetViews>
  <sheetFormatPr baseColWidth="10" defaultRowHeight="16" x14ac:dyDescent="0.2"/>
  <cols>
    <col min="1" max="1" width="30" bestFit="1" customWidth="1"/>
  </cols>
  <sheetData>
    <row r="1" spans="1:8" ht="31" x14ac:dyDescent="0.35">
      <c r="A1" s="28" t="s">
        <v>0</v>
      </c>
      <c r="B1" s="28"/>
      <c r="C1" s="28"/>
      <c r="D1" s="28"/>
      <c r="E1" s="28"/>
      <c r="F1" s="28"/>
      <c r="G1" s="28"/>
      <c r="H1" s="1"/>
    </row>
    <row r="5" spans="1:8" x14ac:dyDescent="0.2">
      <c r="A5" t="s">
        <v>8</v>
      </c>
      <c r="B5">
        <v>2017</v>
      </c>
      <c r="C5">
        <v>2018</v>
      </c>
      <c r="D5">
        <v>2019</v>
      </c>
      <c r="E5">
        <v>2020</v>
      </c>
      <c r="F5">
        <v>2021</v>
      </c>
      <c r="G5">
        <v>2022</v>
      </c>
    </row>
    <row r="6" spans="1:8" x14ac:dyDescent="0.2">
      <c r="A6" s="2" t="s">
        <v>9</v>
      </c>
      <c r="B6" s="3">
        <f t="shared" ref="B6:G6" si="0">SUM(B7:B11)</f>
        <v>0</v>
      </c>
      <c r="C6" s="4">
        <f t="shared" si="0"/>
        <v>0</v>
      </c>
      <c r="D6" s="4">
        <f t="shared" si="0"/>
        <v>0</v>
      </c>
      <c r="E6" s="4">
        <f t="shared" si="0"/>
        <v>1774000</v>
      </c>
      <c r="F6" s="4">
        <f t="shared" si="0"/>
        <v>1898180</v>
      </c>
      <c r="G6" s="4">
        <f t="shared" si="0"/>
        <v>2031052.6</v>
      </c>
      <c r="H6" s="5">
        <f t="shared" ref="H6:H11" si="1">SUM(B6:G6)</f>
        <v>5703232.5999999996</v>
      </c>
    </row>
    <row r="7" spans="1:8" x14ac:dyDescent="0.2">
      <c r="A7" s="6" t="s">
        <v>10</v>
      </c>
      <c r="B7" s="7"/>
      <c r="C7" s="7"/>
      <c r="D7" s="7"/>
      <c r="E7" s="8">
        <v>300000</v>
      </c>
      <c r="F7" s="7">
        <f t="shared" ref="F7:G11" si="2">E7*1.07</f>
        <v>321000</v>
      </c>
      <c r="G7" s="7">
        <f t="shared" si="2"/>
        <v>343470</v>
      </c>
      <c r="H7" s="9">
        <f t="shared" si="1"/>
        <v>964470</v>
      </c>
    </row>
    <row r="8" spans="1:8" x14ac:dyDescent="0.2">
      <c r="A8" s="6" t="s">
        <v>11</v>
      </c>
      <c r="B8" s="7"/>
      <c r="C8" s="7"/>
      <c r="D8" s="7"/>
      <c r="E8" s="8">
        <v>384000</v>
      </c>
      <c r="F8" s="7">
        <f t="shared" si="2"/>
        <v>410880</v>
      </c>
      <c r="G8" s="7">
        <f t="shared" si="2"/>
        <v>439641.60000000003</v>
      </c>
      <c r="H8" s="9">
        <f t="shared" si="1"/>
        <v>1234521.6000000001</v>
      </c>
    </row>
    <row r="9" spans="1:8" x14ac:dyDescent="0.2">
      <c r="A9" s="10" t="s">
        <v>12</v>
      </c>
      <c r="B9" s="7"/>
      <c r="C9" s="7"/>
      <c r="D9" s="7"/>
      <c r="E9" s="8">
        <v>360000</v>
      </c>
      <c r="F9" s="7">
        <f t="shared" si="2"/>
        <v>385200</v>
      </c>
      <c r="G9" s="7">
        <f t="shared" si="2"/>
        <v>412164</v>
      </c>
      <c r="H9" s="9">
        <f t="shared" si="1"/>
        <v>1157364</v>
      </c>
    </row>
    <row r="10" spans="1:8" x14ac:dyDescent="0.2">
      <c r="A10" s="11" t="s">
        <v>13</v>
      </c>
      <c r="B10" s="12"/>
      <c r="C10" s="13"/>
      <c r="D10" s="13"/>
      <c r="E10" s="13">
        <v>280000</v>
      </c>
      <c r="F10" s="7">
        <f t="shared" si="2"/>
        <v>299600</v>
      </c>
      <c r="G10" s="7">
        <f t="shared" si="2"/>
        <v>320572</v>
      </c>
      <c r="H10" s="9">
        <f t="shared" si="1"/>
        <v>900172</v>
      </c>
    </row>
    <row r="11" spans="1:8" x14ac:dyDescent="0.2">
      <c r="A11" s="14" t="s">
        <v>14</v>
      </c>
      <c r="B11" s="7"/>
      <c r="C11" s="7"/>
      <c r="D11" s="7"/>
      <c r="E11" s="8">
        <v>450000</v>
      </c>
      <c r="F11" s="7">
        <f t="shared" si="2"/>
        <v>481500</v>
      </c>
      <c r="G11" s="7">
        <f t="shared" si="2"/>
        <v>515205.00000000006</v>
      </c>
      <c r="H11" s="9">
        <f t="shared" si="1"/>
        <v>1446705</v>
      </c>
    </row>
    <row r="12" spans="1:8" x14ac:dyDescent="0.2">
      <c r="A12" s="2"/>
      <c r="B12" s="7"/>
      <c r="C12" s="7"/>
      <c r="D12" s="7"/>
      <c r="E12" s="7"/>
      <c r="F12" s="7"/>
      <c r="G12" s="7"/>
      <c r="H12" s="9"/>
    </row>
    <row r="13" spans="1:8" x14ac:dyDescent="0.2">
      <c r="A13" s="2" t="s">
        <v>15</v>
      </c>
      <c r="B13" s="3">
        <f t="shared" ref="B13:G13" si="3">SUM(B14:B30)</f>
        <v>0</v>
      </c>
      <c r="C13" s="4">
        <f t="shared" si="3"/>
        <v>1799960</v>
      </c>
      <c r="D13" s="4">
        <f t="shared" si="3"/>
        <v>2622600</v>
      </c>
      <c r="E13" s="4">
        <f t="shared" si="3"/>
        <v>3489226.6</v>
      </c>
      <c r="F13" s="4">
        <f t="shared" si="3"/>
        <v>2646092.0240000002</v>
      </c>
      <c r="G13" s="4">
        <f t="shared" si="3"/>
        <v>3208827.4875800004</v>
      </c>
      <c r="H13" s="5">
        <f t="shared" ref="H13:H24" si="4">SUM(B13:G13)</f>
        <v>13766706.111579999</v>
      </c>
    </row>
    <row r="14" spans="1:8" x14ac:dyDescent="0.2">
      <c r="A14" s="10" t="s">
        <v>1</v>
      </c>
      <c r="B14" s="7"/>
      <c r="C14" s="7">
        <v>120000</v>
      </c>
      <c r="D14" s="7">
        <f t="shared" ref="D14:G22" si="5">C14*1.07</f>
        <v>128400.00000000001</v>
      </c>
      <c r="E14" s="7">
        <f t="shared" ref="E14:E19" si="6">D14*1.07</f>
        <v>137388.00000000003</v>
      </c>
      <c r="F14" s="7">
        <f t="shared" si="5"/>
        <v>147005.16000000003</v>
      </c>
      <c r="G14" s="7">
        <f t="shared" si="5"/>
        <v>157295.52120000005</v>
      </c>
      <c r="H14" s="9">
        <f t="shared" si="4"/>
        <v>690088.68120000011</v>
      </c>
    </row>
    <row r="15" spans="1:8" x14ac:dyDescent="0.2">
      <c r="A15" s="6" t="s">
        <v>16</v>
      </c>
      <c r="B15" s="7"/>
      <c r="C15" s="7">
        <v>576000</v>
      </c>
      <c r="D15" s="7">
        <f t="shared" si="5"/>
        <v>616320</v>
      </c>
      <c r="E15" s="7">
        <f t="shared" si="6"/>
        <v>659462.40000000002</v>
      </c>
      <c r="F15" s="7">
        <f t="shared" si="5"/>
        <v>705624.76800000004</v>
      </c>
      <c r="G15" s="7">
        <f t="shared" si="5"/>
        <v>755018.50176000013</v>
      </c>
      <c r="H15" s="9">
        <f t="shared" si="4"/>
        <v>3312425.66976</v>
      </c>
    </row>
    <row r="16" spans="1:8" x14ac:dyDescent="0.2">
      <c r="A16" s="10" t="s">
        <v>2</v>
      </c>
      <c r="B16" s="7"/>
      <c r="C16" s="8">
        <v>96000</v>
      </c>
      <c r="D16" s="7">
        <f t="shared" si="5"/>
        <v>102720</v>
      </c>
      <c r="E16" s="7">
        <f t="shared" si="6"/>
        <v>109910.40000000001</v>
      </c>
      <c r="F16" s="7">
        <f t="shared" si="5"/>
        <v>117604.12800000001</v>
      </c>
      <c r="G16" s="7">
        <f t="shared" si="5"/>
        <v>125836.41696000002</v>
      </c>
      <c r="H16" s="9">
        <f t="shared" si="4"/>
        <v>552070.94496000011</v>
      </c>
    </row>
    <row r="17" spans="1:8" x14ac:dyDescent="0.2">
      <c r="A17" s="10" t="s">
        <v>3</v>
      </c>
      <c r="B17" s="7"/>
      <c r="C17" s="8">
        <v>96000</v>
      </c>
      <c r="D17" s="7">
        <f t="shared" si="5"/>
        <v>102720</v>
      </c>
      <c r="E17" s="7">
        <f t="shared" si="6"/>
        <v>109910.40000000001</v>
      </c>
      <c r="F17" s="7">
        <f t="shared" si="5"/>
        <v>117604.12800000001</v>
      </c>
      <c r="G17" s="7">
        <f t="shared" si="5"/>
        <v>125836.41696000002</v>
      </c>
      <c r="H17" s="9">
        <f t="shared" si="4"/>
        <v>552070.94496000011</v>
      </c>
    </row>
    <row r="18" spans="1:8" x14ac:dyDescent="0.2">
      <c r="A18" s="10" t="s">
        <v>4</v>
      </c>
      <c r="B18" s="7"/>
      <c r="C18" s="8">
        <v>60000</v>
      </c>
      <c r="D18" s="7">
        <f t="shared" si="5"/>
        <v>64200.000000000007</v>
      </c>
      <c r="E18" s="7">
        <f t="shared" si="6"/>
        <v>68694.000000000015</v>
      </c>
      <c r="F18" s="7">
        <f t="shared" si="5"/>
        <v>73502.580000000016</v>
      </c>
      <c r="G18" s="7">
        <f t="shared" si="5"/>
        <v>78647.760600000023</v>
      </c>
      <c r="H18" s="9">
        <f t="shared" si="4"/>
        <v>345044.34060000005</v>
      </c>
    </row>
    <row r="19" spans="1:8" x14ac:dyDescent="0.2">
      <c r="A19" s="10" t="s">
        <v>5</v>
      </c>
      <c r="B19" s="15"/>
      <c r="C19" s="8">
        <v>60000</v>
      </c>
      <c r="D19" s="7">
        <f t="shared" si="5"/>
        <v>64200.000000000007</v>
      </c>
      <c r="E19" s="7">
        <f t="shared" si="6"/>
        <v>68694.000000000015</v>
      </c>
      <c r="F19" s="7">
        <f t="shared" si="5"/>
        <v>73502.580000000016</v>
      </c>
      <c r="G19" s="7">
        <f t="shared" si="5"/>
        <v>78647.760600000023</v>
      </c>
      <c r="H19" s="9">
        <f t="shared" si="4"/>
        <v>345044.34060000005</v>
      </c>
    </row>
    <row r="20" spans="1:8" x14ac:dyDescent="0.2">
      <c r="A20" s="6" t="s">
        <v>6</v>
      </c>
      <c r="B20" s="15"/>
      <c r="C20" s="7">
        <v>120000</v>
      </c>
      <c r="D20" s="7">
        <v>308160</v>
      </c>
      <c r="E20" s="7">
        <v>329731</v>
      </c>
      <c r="F20" s="7">
        <f t="shared" si="5"/>
        <v>352812.17000000004</v>
      </c>
      <c r="G20" s="7">
        <f t="shared" si="5"/>
        <v>377509.02190000005</v>
      </c>
      <c r="H20" s="9">
        <f t="shared" si="4"/>
        <v>1488212.1919</v>
      </c>
    </row>
    <row r="21" spans="1:8" x14ac:dyDescent="0.2">
      <c r="A21" s="6" t="s">
        <v>7</v>
      </c>
      <c r="B21" s="7"/>
      <c r="C21" s="7"/>
      <c r="D21" s="7">
        <v>290000</v>
      </c>
      <c r="E21" s="7">
        <v>329731</v>
      </c>
      <c r="F21" s="7">
        <f t="shared" si="5"/>
        <v>352812.17000000004</v>
      </c>
      <c r="G21" s="7">
        <f t="shared" si="5"/>
        <v>377509.02190000005</v>
      </c>
      <c r="H21" s="9">
        <f t="shared" si="4"/>
        <v>1350052.1919</v>
      </c>
    </row>
    <row r="22" spans="1:8" x14ac:dyDescent="0.2">
      <c r="A22" s="6" t="s">
        <v>17</v>
      </c>
      <c r="B22" s="7"/>
      <c r="C22" s="7"/>
      <c r="D22" s="7"/>
      <c r="E22" s="7">
        <v>329731</v>
      </c>
      <c r="F22" s="7">
        <f t="shared" si="5"/>
        <v>352812.17000000004</v>
      </c>
      <c r="G22" s="7">
        <f t="shared" si="5"/>
        <v>377509.02190000005</v>
      </c>
      <c r="H22" s="9">
        <f t="shared" si="4"/>
        <v>1060052.1919</v>
      </c>
    </row>
    <row r="23" spans="1:8" x14ac:dyDescent="0.2">
      <c r="A23" s="6" t="s">
        <v>18</v>
      </c>
      <c r="B23" s="7"/>
      <c r="C23" s="7"/>
      <c r="D23" s="7"/>
      <c r="E23" s="7"/>
      <c r="F23" s="7">
        <f>F22</f>
        <v>352812.17000000004</v>
      </c>
      <c r="G23" s="7">
        <f>F23*1.07</f>
        <v>377509.02190000005</v>
      </c>
      <c r="H23" s="9">
        <f t="shared" si="4"/>
        <v>730321.19190000009</v>
      </c>
    </row>
    <row r="24" spans="1:8" x14ac:dyDescent="0.2">
      <c r="A24" s="6" t="s">
        <v>19</v>
      </c>
      <c r="B24" s="7"/>
      <c r="C24" s="7"/>
      <c r="D24" s="7"/>
      <c r="E24" s="7"/>
      <c r="F24" s="7"/>
      <c r="G24" s="7">
        <f>G23</f>
        <v>377509.02190000005</v>
      </c>
      <c r="H24" s="9">
        <f t="shared" si="4"/>
        <v>377509.02190000005</v>
      </c>
    </row>
    <row r="25" spans="1:8" x14ac:dyDescent="0.2">
      <c r="A25" s="6" t="s">
        <v>20</v>
      </c>
      <c r="B25" s="7"/>
      <c r="C25" s="7"/>
      <c r="D25" s="7"/>
      <c r="E25" s="7"/>
      <c r="F25" s="7"/>
      <c r="G25" s="7"/>
      <c r="H25" s="9"/>
    </row>
    <row r="26" spans="1:8" x14ac:dyDescent="0.2">
      <c r="A26" s="6" t="s">
        <v>21</v>
      </c>
      <c r="B26" s="15"/>
      <c r="C26" s="7"/>
      <c r="D26" s="7"/>
      <c r="E26" s="7"/>
      <c r="F26" s="7"/>
      <c r="G26" s="7"/>
      <c r="H26" s="9"/>
    </row>
    <row r="27" spans="1:8" x14ac:dyDescent="0.2">
      <c r="A27" s="6" t="s">
        <v>22</v>
      </c>
      <c r="B27" s="15"/>
      <c r="C27" s="7"/>
      <c r="D27" s="7"/>
      <c r="E27" s="7"/>
      <c r="F27" s="7"/>
      <c r="G27" s="7"/>
      <c r="H27" s="9"/>
    </row>
    <row r="28" spans="1:8" x14ac:dyDescent="0.2">
      <c r="A28" s="6" t="s">
        <v>23</v>
      </c>
      <c r="B28" s="15"/>
      <c r="C28" s="7">
        <f>100000*2</f>
        <v>200000</v>
      </c>
      <c r="D28" s="7">
        <f>200000*1.07</f>
        <v>214000</v>
      </c>
      <c r="E28" s="7">
        <f>(D28+100000)*1.07</f>
        <v>335980</v>
      </c>
      <c r="F28" s="7"/>
      <c r="G28" s="7"/>
      <c r="H28" s="9">
        <f>SUM(B28:G28)</f>
        <v>749980</v>
      </c>
    </row>
    <row r="29" spans="1:8" x14ac:dyDescent="0.2">
      <c r="A29" s="6" t="s">
        <v>24</v>
      </c>
      <c r="B29" s="7"/>
      <c r="C29" s="7">
        <v>228000</v>
      </c>
      <c r="D29" s="7">
        <v>243960</v>
      </c>
      <c r="E29" s="7">
        <f>(D29*2)*1.07</f>
        <v>522074.4</v>
      </c>
      <c r="F29" s="7"/>
      <c r="G29" s="7"/>
      <c r="H29" s="9">
        <f>SUM(B29:G29)</f>
        <v>994034.4</v>
      </c>
    </row>
    <row r="30" spans="1:8" x14ac:dyDescent="0.2">
      <c r="A30" s="6" t="s">
        <v>25</v>
      </c>
      <c r="B30" s="7"/>
      <c r="C30" s="8">
        <v>243960</v>
      </c>
      <c r="D30" s="8">
        <f>C30*2</f>
        <v>487920</v>
      </c>
      <c r="E30" s="8">
        <f>C30*2</f>
        <v>487920</v>
      </c>
      <c r="F30" s="7"/>
      <c r="G30" s="7"/>
      <c r="H30" s="9">
        <f>SUM(B30:G30)</f>
        <v>1219800</v>
      </c>
    </row>
    <row r="31" spans="1:8" x14ac:dyDescent="0.2">
      <c r="A31" s="10"/>
      <c r="B31" s="7"/>
      <c r="C31" s="7"/>
      <c r="D31" s="8"/>
      <c r="E31" s="8"/>
      <c r="F31" s="7"/>
      <c r="G31" s="7"/>
      <c r="H31" s="9"/>
    </row>
    <row r="32" spans="1:8" x14ac:dyDescent="0.2">
      <c r="A32" s="6"/>
      <c r="B32" s="16"/>
      <c r="C32" s="16"/>
      <c r="D32" s="16"/>
      <c r="E32" s="16"/>
      <c r="F32" s="15"/>
      <c r="G32" s="15"/>
      <c r="H32" s="9"/>
    </row>
    <row r="33" spans="1:8" ht="34" x14ac:dyDescent="0.2">
      <c r="A33" s="17" t="s">
        <v>26</v>
      </c>
      <c r="B33" s="3">
        <f t="shared" ref="B33:G33" si="7">SUM(B34:B40)</f>
        <v>0</v>
      </c>
      <c r="C33" s="4">
        <f t="shared" si="7"/>
        <v>718000</v>
      </c>
      <c r="D33" s="4">
        <f t="shared" si="7"/>
        <v>775440</v>
      </c>
      <c r="E33" s="4">
        <f t="shared" si="7"/>
        <v>1219760</v>
      </c>
      <c r="F33" s="4">
        <f t="shared" si="7"/>
        <v>1305143.2</v>
      </c>
      <c r="G33" s="4">
        <f t="shared" si="7"/>
        <v>1396503.2240000002</v>
      </c>
      <c r="H33" s="5">
        <f>SUM(C33:G33)</f>
        <v>5414846.4240000006</v>
      </c>
    </row>
    <row r="34" spans="1:8" x14ac:dyDescent="0.2">
      <c r="A34" s="14" t="s">
        <v>27</v>
      </c>
      <c r="B34" s="7"/>
      <c r="C34" s="7">
        <v>95000</v>
      </c>
      <c r="D34" s="7">
        <v>102600</v>
      </c>
      <c r="E34" s="7">
        <v>110600</v>
      </c>
      <c r="F34" s="7">
        <f t="shared" ref="F34:G40" si="8">E34*1.07</f>
        <v>118342</v>
      </c>
      <c r="G34" s="7">
        <f t="shared" si="8"/>
        <v>126625.94</v>
      </c>
      <c r="H34" s="9">
        <f t="shared" ref="H34:H40" si="9">SUM(B34:G34)</f>
        <v>553167.93999999994</v>
      </c>
    </row>
    <row r="35" spans="1:8" x14ac:dyDescent="0.2">
      <c r="A35" s="14" t="s">
        <v>28</v>
      </c>
      <c r="B35" s="7"/>
      <c r="C35" s="7">
        <v>65000</v>
      </c>
      <c r="D35" s="7">
        <v>70200</v>
      </c>
      <c r="E35" s="7">
        <v>70200</v>
      </c>
      <c r="F35" s="7">
        <f t="shared" si="8"/>
        <v>75114</v>
      </c>
      <c r="G35" s="7">
        <f t="shared" si="8"/>
        <v>80371.98000000001</v>
      </c>
      <c r="H35" s="9">
        <f t="shared" si="9"/>
        <v>360885.98</v>
      </c>
    </row>
    <row r="36" spans="1:8" x14ac:dyDescent="0.2">
      <c r="A36" s="14" t="s">
        <v>29</v>
      </c>
      <c r="B36" s="7"/>
      <c r="C36" s="7">
        <v>84000</v>
      </c>
      <c r="D36" s="7">
        <v>90720</v>
      </c>
      <c r="E36" s="7">
        <v>90720</v>
      </c>
      <c r="F36" s="7">
        <f t="shared" si="8"/>
        <v>97070.400000000009</v>
      </c>
      <c r="G36" s="7">
        <f t="shared" si="8"/>
        <v>103865.32800000001</v>
      </c>
      <c r="H36" s="9">
        <f t="shared" si="9"/>
        <v>466375.728</v>
      </c>
    </row>
    <row r="37" spans="1:8" x14ac:dyDescent="0.2">
      <c r="A37" s="14" t="s">
        <v>30</v>
      </c>
      <c r="B37" s="7"/>
      <c r="C37" s="7">
        <v>70000</v>
      </c>
      <c r="D37" s="7">
        <v>75600</v>
      </c>
      <c r="E37" s="7">
        <v>75600</v>
      </c>
      <c r="F37" s="7">
        <f t="shared" si="8"/>
        <v>80892</v>
      </c>
      <c r="G37" s="7">
        <f t="shared" si="8"/>
        <v>86554.44</v>
      </c>
      <c r="H37" s="9">
        <f t="shared" si="9"/>
        <v>388646.44</v>
      </c>
    </row>
    <row r="38" spans="1:8" x14ac:dyDescent="0.2">
      <c r="A38" s="14" t="s">
        <v>31</v>
      </c>
      <c r="B38" s="7"/>
      <c r="C38" s="7">
        <f>264000/2</f>
        <v>132000</v>
      </c>
      <c r="D38" s="7">
        <f>285120/2</f>
        <v>142560</v>
      </c>
      <c r="E38" s="7">
        <v>285120</v>
      </c>
      <c r="F38" s="7">
        <f t="shared" si="8"/>
        <v>305078.40000000002</v>
      </c>
      <c r="G38" s="7">
        <f t="shared" si="8"/>
        <v>326433.88800000004</v>
      </c>
      <c r="H38" s="9">
        <f t="shared" si="9"/>
        <v>1191192.2880000002</v>
      </c>
    </row>
    <row r="39" spans="1:8" x14ac:dyDescent="0.2">
      <c r="A39" s="14" t="s">
        <v>32</v>
      </c>
      <c r="B39" s="7"/>
      <c r="C39" s="7">
        <f t="shared" ref="C39:C40" si="10">272000/2</f>
        <v>136000</v>
      </c>
      <c r="D39" s="7">
        <f t="shared" ref="D39:D40" si="11">293760/2</f>
        <v>146880</v>
      </c>
      <c r="E39" s="7">
        <v>293760</v>
      </c>
      <c r="F39" s="7">
        <f t="shared" si="8"/>
        <v>314323.20000000001</v>
      </c>
      <c r="G39" s="7">
        <f t="shared" si="8"/>
        <v>336325.82400000002</v>
      </c>
      <c r="H39" s="9">
        <f t="shared" si="9"/>
        <v>1227289.024</v>
      </c>
    </row>
    <row r="40" spans="1:8" x14ac:dyDescent="0.2">
      <c r="A40" s="14" t="s">
        <v>33</v>
      </c>
      <c r="B40" s="7"/>
      <c r="C40" s="7">
        <f t="shared" si="10"/>
        <v>136000</v>
      </c>
      <c r="D40" s="7">
        <f t="shared" si="11"/>
        <v>146880</v>
      </c>
      <c r="E40" s="7">
        <v>293760</v>
      </c>
      <c r="F40" s="7">
        <f t="shared" si="8"/>
        <v>314323.20000000001</v>
      </c>
      <c r="G40" s="7">
        <f t="shared" si="8"/>
        <v>336325.82400000002</v>
      </c>
      <c r="H40" s="9">
        <f t="shared" si="9"/>
        <v>1227289.024</v>
      </c>
    </row>
    <row r="41" spans="1:8" x14ac:dyDescent="0.2">
      <c r="A41" s="18"/>
      <c r="B41" s="15"/>
      <c r="C41" s="15"/>
      <c r="D41" s="15"/>
      <c r="E41" s="15"/>
      <c r="F41" s="15"/>
      <c r="G41" s="15"/>
      <c r="H41" s="9"/>
    </row>
    <row r="42" spans="1:8" ht="48" x14ac:dyDescent="0.2">
      <c r="A42" s="19" t="s">
        <v>34</v>
      </c>
      <c r="B42" s="3">
        <f t="shared" ref="B42:G42" si="12">SUM(B43:B48)</f>
        <v>0</v>
      </c>
      <c r="C42" s="4">
        <f t="shared" si="12"/>
        <v>451000</v>
      </c>
      <c r="D42" s="4">
        <f t="shared" si="12"/>
        <v>487080</v>
      </c>
      <c r="E42" s="4">
        <f t="shared" si="12"/>
        <v>526047</v>
      </c>
      <c r="F42" s="4">
        <f t="shared" si="12"/>
        <v>0</v>
      </c>
      <c r="G42" s="4">
        <f t="shared" si="12"/>
        <v>0</v>
      </c>
      <c r="H42" s="5">
        <f t="shared" ref="H42:H48" si="13">SUM(B42:G42)</f>
        <v>1464127</v>
      </c>
    </row>
    <row r="43" spans="1:8" x14ac:dyDescent="0.2">
      <c r="A43" s="20" t="s">
        <v>35</v>
      </c>
      <c r="B43" s="7"/>
      <c r="C43" s="7">
        <v>67000</v>
      </c>
      <c r="D43" s="7">
        <v>72360</v>
      </c>
      <c r="E43" s="7">
        <v>78149</v>
      </c>
      <c r="F43" s="7"/>
      <c r="G43" s="7"/>
      <c r="H43" s="9">
        <f t="shared" si="13"/>
        <v>217509</v>
      </c>
    </row>
    <row r="44" spans="1:8" x14ac:dyDescent="0.2">
      <c r="A44" s="14" t="s">
        <v>36</v>
      </c>
      <c r="B44" s="7"/>
      <c r="C44" s="7">
        <v>78000</v>
      </c>
      <c r="D44" s="7">
        <v>84240</v>
      </c>
      <c r="E44" s="7">
        <v>90979</v>
      </c>
      <c r="F44" s="7"/>
      <c r="G44" s="7"/>
      <c r="H44" s="9">
        <f t="shared" si="13"/>
        <v>253219</v>
      </c>
    </row>
    <row r="45" spans="1:8" x14ac:dyDescent="0.2">
      <c r="A45" s="14" t="s">
        <v>37</v>
      </c>
      <c r="B45" s="7"/>
      <c r="C45" s="7">
        <v>89000</v>
      </c>
      <c r="D45" s="7">
        <v>96120</v>
      </c>
      <c r="E45" s="7">
        <v>103810</v>
      </c>
      <c r="F45" s="7"/>
      <c r="G45" s="7"/>
      <c r="H45" s="9">
        <f t="shared" si="13"/>
        <v>288930</v>
      </c>
    </row>
    <row r="46" spans="1:8" x14ac:dyDescent="0.2">
      <c r="A46" s="14" t="s">
        <v>38</v>
      </c>
      <c r="B46" s="7"/>
      <c r="C46" s="7">
        <v>102000</v>
      </c>
      <c r="D46" s="7">
        <v>110160</v>
      </c>
      <c r="E46" s="7">
        <v>118973</v>
      </c>
      <c r="F46" s="7"/>
      <c r="G46" s="7"/>
      <c r="H46" s="9">
        <f t="shared" si="13"/>
        <v>331133</v>
      </c>
    </row>
    <row r="47" spans="1:8" x14ac:dyDescent="0.2">
      <c r="A47" s="14" t="s">
        <v>39</v>
      </c>
      <c r="B47" s="7"/>
      <c r="C47" s="7">
        <v>45000</v>
      </c>
      <c r="D47" s="7">
        <v>48600</v>
      </c>
      <c r="E47" s="7">
        <v>52488</v>
      </c>
      <c r="F47" s="7"/>
      <c r="G47" s="7"/>
      <c r="H47" s="9">
        <f t="shared" si="13"/>
        <v>146088</v>
      </c>
    </row>
    <row r="48" spans="1:8" x14ac:dyDescent="0.2">
      <c r="A48" s="14" t="s">
        <v>40</v>
      </c>
      <c r="B48" s="7"/>
      <c r="C48" s="7">
        <v>70000</v>
      </c>
      <c r="D48" s="7">
        <v>75600</v>
      </c>
      <c r="E48" s="7">
        <v>81648</v>
      </c>
      <c r="F48" s="7"/>
      <c r="G48" s="7"/>
      <c r="H48" s="9">
        <f t="shared" si="13"/>
        <v>227248</v>
      </c>
    </row>
    <row r="49" spans="1:8" x14ac:dyDescent="0.2">
      <c r="A49" s="18"/>
      <c r="B49" s="15"/>
      <c r="C49" s="15"/>
      <c r="D49" s="15"/>
      <c r="E49" s="15"/>
      <c r="F49" s="15"/>
      <c r="G49" s="15"/>
      <c r="H49" s="9"/>
    </row>
    <row r="50" spans="1:8" x14ac:dyDescent="0.2">
      <c r="A50" s="17" t="s">
        <v>41</v>
      </c>
      <c r="B50" s="3">
        <f t="shared" ref="B50:G50" si="14">SUM(B51:B56)</f>
        <v>0</v>
      </c>
      <c r="C50" s="4">
        <f t="shared" si="14"/>
        <v>525000</v>
      </c>
      <c r="D50" s="4">
        <f t="shared" si="14"/>
        <v>1141300</v>
      </c>
      <c r="E50" s="4">
        <f t="shared" si="14"/>
        <v>1415541</v>
      </c>
      <c r="F50" s="4">
        <f t="shared" si="14"/>
        <v>0</v>
      </c>
      <c r="G50" s="4">
        <f t="shared" si="14"/>
        <v>0</v>
      </c>
      <c r="H50" s="5">
        <f t="shared" ref="H50:H56" si="15">SUM(B50:G50)</f>
        <v>3081841</v>
      </c>
    </row>
    <row r="51" spans="1:8" x14ac:dyDescent="0.2">
      <c r="A51" s="14" t="s">
        <v>42</v>
      </c>
      <c r="B51" s="7"/>
      <c r="C51" s="7"/>
      <c r="D51" s="7">
        <v>120000</v>
      </c>
      <c r="E51" s="7">
        <v>120000</v>
      </c>
      <c r="F51" s="7"/>
      <c r="G51" s="7"/>
      <c r="H51" s="9">
        <f t="shared" si="15"/>
        <v>240000</v>
      </c>
    </row>
    <row r="52" spans="1:8" x14ac:dyDescent="0.2">
      <c r="A52" s="14" t="s">
        <v>43</v>
      </c>
      <c r="B52" s="7"/>
      <c r="C52" s="7">
        <v>43000</v>
      </c>
      <c r="D52" s="7">
        <v>43000</v>
      </c>
      <c r="E52" s="7">
        <v>43000</v>
      </c>
      <c r="F52" s="7"/>
      <c r="G52" s="7"/>
      <c r="H52" s="9">
        <f t="shared" si="15"/>
        <v>129000</v>
      </c>
    </row>
    <row r="53" spans="1:8" x14ac:dyDescent="0.2">
      <c r="A53" s="14" t="s">
        <v>44</v>
      </c>
      <c r="B53" s="7"/>
      <c r="C53" s="7">
        <v>142000</v>
      </c>
      <c r="D53" s="7">
        <v>142000</v>
      </c>
      <c r="E53" s="7">
        <v>142000</v>
      </c>
      <c r="F53" s="7"/>
      <c r="G53" s="7"/>
      <c r="H53" s="9">
        <f t="shared" si="15"/>
        <v>426000</v>
      </c>
    </row>
    <row r="54" spans="1:8" x14ac:dyDescent="0.2">
      <c r="A54" s="20" t="s">
        <v>45</v>
      </c>
      <c r="B54" s="7"/>
      <c r="C54" s="7"/>
      <c r="D54" s="7">
        <v>205000</v>
      </c>
      <c r="E54" s="7">
        <v>205000</v>
      </c>
      <c r="F54" s="7"/>
      <c r="G54" s="7"/>
      <c r="H54" s="9">
        <f t="shared" si="15"/>
        <v>410000</v>
      </c>
    </row>
    <row r="55" spans="1:8" x14ac:dyDescent="0.2">
      <c r="A55" s="20" t="s">
        <v>46</v>
      </c>
      <c r="B55" s="7"/>
      <c r="C55" s="7">
        <f>180000/2</f>
        <v>90000</v>
      </c>
      <c r="D55" s="7">
        <f t="shared" ref="D55" si="16">(C55)*1.07</f>
        <v>96300</v>
      </c>
      <c r="E55" s="7">
        <f>(D55)*1.07</f>
        <v>103041</v>
      </c>
      <c r="F55" s="7"/>
      <c r="G55" s="7"/>
      <c r="H55" s="9">
        <f t="shared" si="15"/>
        <v>289341</v>
      </c>
    </row>
    <row r="56" spans="1:8" x14ac:dyDescent="0.2">
      <c r="A56" s="20" t="s">
        <v>47</v>
      </c>
      <c r="B56" s="7"/>
      <c r="C56" s="7">
        <v>250000</v>
      </c>
      <c r="D56" s="7">
        <f>(C56*2)*1.07</f>
        <v>535000</v>
      </c>
      <c r="E56" s="7">
        <f>(C56*3)*1.07</f>
        <v>802500</v>
      </c>
      <c r="F56" s="7"/>
      <c r="G56" s="7"/>
      <c r="H56" s="9">
        <f t="shared" si="15"/>
        <v>1587500</v>
      </c>
    </row>
    <row r="57" spans="1:8" x14ac:dyDescent="0.2">
      <c r="A57" s="21"/>
      <c r="B57" s="7"/>
      <c r="C57" s="7"/>
      <c r="D57" s="7"/>
      <c r="E57" s="7"/>
      <c r="F57" s="7"/>
      <c r="G57" s="7"/>
      <c r="H57" s="9"/>
    </row>
    <row r="58" spans="1:8" x14ac:dyDescent="0.2">
      <c r="A58" s="21" t="s">
        <v>48</v>
      </c>
      <c r="B58" s="3">
        <f t="shared" ref="B58:G58" si="17">SUM(B59:B67)</f>
        <v>0</v>
      </c>
      <c r="C58" s="4">
        <f t="shared" si="17"/>
        <v>1197000</v>
      </c>
      <c r="D58" s="4">
        <f t="shared" si="17"/>
        <v>1312320</v>
      </c>
      <c r="E58" s="4">
        <f t="shared" si="17"/>
        <v>1452707.5999999999</v>
      </c>
      <c r="F58" s="4">
        <f t="shared" si="17"/>
        <v>694946.59199999983</v>
      </c>
      <c r="G58" s="4">
        <f t="shared" si="17"/>
        <v>779890.68143999972</v>
      </c>
      <c r="H58" s="5">
        <f t="shared" ref="H58:H67" si="18">SUM(B58:G58)</f>
        <v>5436864.8734399993</v>
      </c>
    </row>
    <row r="59" spans="1:8" x14ac:dyDescent="0.2">
      <c r="A59" s="14" t="s">
        <v>49</v>
      </c>
      <c r="B59" s="7"/>
      <c r="C59" s="8">
        <v>350000</v>
      </c>
      <c r="D59" s="7">
        <f t="shared" ref="D59:G59" si="19">C59*1.14</f>
        <v>398999.99999999994</v>
      </c>
      <c r="E59" s="7">
        <f>D59*1.14</f>
        <v>454859.99999999988</v>
      </c>
      <c r="F59" s="7">
        <f t="shared" si="19"/>
        <v>518540.39999999985</v>
      </c>
      <c r="G59" s="7">
        <f t="shared" si="19"/>
        <v>591136.05599999975</v>
      </c>
      <c r="H59" s="9">
        <f t="shared" si="18"/>
        <v>2313536.4559999998</v>
      </c>
    </row>
    <row r="60" spans="1:8" x14ac:dyDescent="0.2">
      <c r="A60" s="14" t="s">
        <v>50</v>
      </c>
      <c r="B60" s="7"/>
      <c r="C60" s="7">
        <v>120000</v>
      </c>
      <c r="D60" s="7">
        <v>129600</v>
      </c>
      <c r="E60" s="7">
        <v>139968</v>
      </c>
      <c r="F60" s="7"/>
      <c r="G60" s="7"/>
      <c r="H60" s="9">
        <f t="shared" si="18"/>
        <v>389568</v>
      </c>
    </row>
    <row r="61" spans="1:8" x14ac:dyDescent="0.2">
      <c r="A61" s="14" t="s">
        <v>51</v>
      </c>
      <c r="B61" s="7"/>
      <c r="C61" s="7">
        <f>12000*12</f>
        <v>144000</v>
      </c>
      <c r="D61" s="7">
        <f t="shared" ref="D61:G61" si="20">C61*1.07</f>
        <v>154080</v>
      </c>
      <c r="E61" s="7">
        <f>D61*1.07</f>
        <v>164865.60000000001</v>
      </c>
      <c r="F61" s="7">
        <f t="shared" si="20"/>
        <v>176406.19200000001</v>
      </c>
      <c r="G61" s="7">
        <f t="shared" si="20"/>
        <v>188754.62544000003</v>
      </c>
      <c r="H61" s="9">
        <f t="shared" si="18"/>
        <v>828106.41743999999</v>
      </c>
    </row>
    <row r="62" spans="1:8" x14ac:dyDescent="0.2">
      <c r="A62" s="14" t="s">
        <v>52</v>
      </c>
      <c r="B62" s="7"/>
      <c r="C62" s="7">
        <v>42000</v>
      </c>
      <c r="D62" s="7">
        <v>45360</v>
      </c>
      <c r="E62" s="7">
        <v>48989</v>
      </c>
      <c r="F62" s="7"/>
      <c r="G62" s="7"/>
      <c r="H62" s="9">
        <f t="shared" si="18"/>
        <v>136349</v>
      </c>
    </row>
    <row r="63" spans="1:8" x14ac:dyDescent="0.2">
      <c r="A63" s="14" t="s">
        <v>53</v>
      </c>
      <c r="B63" s="7"/>
      <c r="C63" s="7">
        <v>48000</v>
      </c>
      <c r="D63" s="7">
        <v>51840</v>
      </c>
      <c r="E63" s="7">
        <v>55987</v>
      </c>
      <c r="F63" s="7"/>
      <c r="G63" s="7"/>
      <c r="H63" s="9">
        <f t="shared" si="18"/>
        <v>155827</v>
      </c>
    </row>
    <row r="64" spans="1:8" x14ac:dyDescent="0.2">
      <c r="A64" s="14" t="s">
        <v>54</v>
      </c>
      <c r="B64" s="7"/>
      <c r="C64" s="7">
        <v>350000</v>
      </c>
      <c r="D64" s="7">
        <v>378000</v>
      </c>
      <c r="E64" s="7">
        <v>408240</v>
      </c>
      <c r="F64" s="7"/>
      <c r="G64" s="7"/>
      <c r="H64" s="9">
        <f t="shared" si="18"/>
        <v>1136240</v>
      </c>
    </row>
    <row r="65" spans="1:8" x14ac:dyDescent="0.2">
      <c r="A65" s="14" t="s">
        <v>55</v>
      </c>
      <c r="B65" s="7"/>
      <c r="C65" s="7">
        <v>55000</v>
      </c>
      <c r="D65" s="7">
        <v>59400</v>
      </c>
      <c r="E65" s="7">
        <v>64152</v>
      </c>
      <c r="F65" s="7"/>
      <c r="G65" s="7"/>
      <c r="H65" s="9">
        <f t="shared" si="18"/>
        <v>178552</v>
      </c>
    </row>
    <row r="66" spans="1:8" x14ac:dyDescent="0.2">
      <c r="A66" s="14" t="s">
        <v>56</v>
      </c>
      <c r="B66" s="7"/>
      <c r="C66" s="7">
        <v>12000</v>
      </c>
      <c r="D66" s="7">
        <v>12960</v>
      </c>
      <c r="E66" s="7">
        <v>27000</v>
      </c>
      <c r="F66" s="7"/>
      <c r="G66" s="7"/>
      <c r="H66" s="9">
        <f t="shared" si="18"/>
        <v>51960</v>
      </c>
    </row>
    <row r="67" spans="1:8" x14ac:dyDescent="0.2">
      <c r="A67" s="22" t="s">
        <v>57</v>
      </c>
      <c r="B67" s="7"/>
      <c r="C67" s="7">
        <v>76000</v>
      </c>
      <c r="D67" s="7">
        <v>82080</v>
      </c>
      <c r="E67" s="7">
        <v>88646</v>
      </c>
      <c r="F67" s="7"/>
      <c r="G67" s="7"/>
      <c r="H67" s="9">
        <f t="shared" si="18"/>
        <v>246726</v>
      </c>
    </row>
    <row r="68" spans="1:8" x14ac:dyDescent="0.2">
      <c r="A68" s="23"/>
      <c r="B68" s="16"/>
      <c r="C68" s="16"/>
      <c r="D68" s="16"/>
      <c r="E68" s="16"/>
      <c r="F68" s="7"/>
      <c r="G68" s="7"/>
      <c r="H68" s="9"/>
    </row>
    <row r="69" spans="1:8" x14ac:dyDescent="0.2">
      <c r="A69" s="24"/>
      <c r="B69" s="16"/>
      <c r="C69" s="16"/>
      <c r="D69" s="16"/>
      <c r="E69" s="16"/>
      <c r="F69" s="7"/>
      <c r="G69" s="7"/>
      <c r="H69" s="9"/>
    </row>
    <row r="70" spans="1:8" x14ac:dyDescent="0.2">
      <c r="A70" s="25" t="s">
        <v>58</v>
      </c>
      <c r="B70" s="26">
        <f t="shared" ref="B70:G70" si="21">SUM(B6+B13+B33+B42+B50+B58)</f>
        <v>0</v>
      </c>
      <c r="C70" s="26">
        <f t="shared" si="21"/>
        <v>4690960</v>
      </c>
      <c r="D70" s="26">
        <f t="shared" si="21"/>
        <v>6338740</v>
      </c>
      <c r="E70" s="26">
        <f t="shared" si="21"/>
        <v>9877282.1999999993</v>
      </c>
      <c r="F70" s="26">
        <f t="shared" si="21"/>
        <v>6544361.8160000006</v>
      </c>
      <c r="G70" s="26">
        <f t="shared" si="21"/>
        <v>7416273.9930200009</v>
      </c>
      <c r="H70" s="27">
        <f>SUM(B70:G70)</f>
        <v>34867618.009020001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2017-08-10T13:25:55Z</dcterms:created>
  <dcterms:modified xsi:type="dcterms:W3CDTF">2017-08-16T12:07:39Z</dcterms:modified>
</cp:coreProperties>
</file>